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<sst xmlns="http://schemas.openxmlformats.org/spreadsheetml/2006/main" count="159" uniqueCount="150">
  <si>
    <t>Код бюджетной классификации</t>
  </si>
  <si>
    <t>Налог на доходы физических лиц</t>
  </si>
  <si>
    <t>1 06 00000 00 0000 000</t>
  </si>
  <si>
    <t>к решению Совета Депутатов</t>
  </si>
  <si>
    <t>сельского поселения Алябьевский</t>
  </si>
  <si>
    <t>Налоги на прибыль, доходы</t>
  </si>
  <si>
    <t>3 00 00000 00 0000 000</t>
  </si>
  <si>
    <t>3 02 00000 00 0000 000</t>
  </si>
  <si>
    <t>3 02 01000 00 0000 130</t>
  </si>
  <si>
    <t>Рыночные продажи товаров и услуг</t>
  </si>
  <si>
    <t>Доходы от продажи услуг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</si>
  <si>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</si>
  <si>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</si>
  <si>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</si>
  <si>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Дотации на выравнивание уровня бюджетной обеспеченности</t>
  </si>
  <si>
    <t>3 02 01050 10 0000 130</t>
  </si>
  <si>
    <t>Налог на имущество физических лиц</t>
  </si>
  <si>
    <t>1 06 06000 00 0000 110</t>
  </si>
  <si>
    <t>Земельный налог</t>
  </si>
  <si>
    <t>ДОХОДЫ ОТ ПРЕДПРИНИМАТЕЛЬСКОЙ И ИНОЙ ПРИНОСЯЩЕЙ ДОХОД ДЕЯТЕЛЬНОСТИ</t>
  </si>
  <si>
    <t>Государственная пошлина</t>
  </si>
  <si>
    <t xml:space="preserve"> 1 14 00000 00 0000 000 </t>
  </si>
  <si>
    <t>Доходы от продажи материальных и нематериальных активов</t>
  </si>
  <si>
    <t>2 02 01001 00 0000 151</t>
  </si>
  <si>
    <t>Доходы от продажи услуг, оказываемых учреждениями, находящимися в ведении органов  местного самоуправления поселений</t>
  </si>
  <si>
    <t>Безвозмездные поступления от предпринимательской и иной приносящей доход деятельности</t>
  </si>
  <si>
    <t>3 03 00000 00 0000 000</t>
  </si>
  <si>
    <t>3 03 01000 00 0000 151</t>
  </si>
  <si>
    <t>Безвозмездные поступления от бюджетов бюджетной системы</t>
  </si>
  <si>
    <t>3 03 01050 10 0000 151</t>
  </si>
  <si>
    <t>Безвозмездные поступления от бюджетов бюджетной системы учреждениям ,находящимся в ведении органов местного самоуправления поселений</t>
  </si>
  <si>
    <t>3 03 02050 10 0000 180</t>
  </si>
  <si>
    <t>Прочие безвозмездные поступления учреждениям находящимся в ведении органов местного самоуправления поселений</t>
  </si>
  <si>
    <t>3 03 03050 10 0000 180</t>
  </si>
  <si>
    <t>3 03 03000 00 0000 180</t>
  </si>
  <si>
    <t>3 03 00000 00 0000 180</t>
  </si>
  <si>
    <t>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</si>
  <si>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</si>
  <si>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</si>
  <si>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</si>
  <si>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учреждениям, находящимся в ведении органов местного самоуправления поселений</t>
  </si>
  <si>
    <t>Гранты, премии, добровольные пожертвования</t>
  </si>
  <si>
    <t>Гранты, премии, добровольные пожертвования муниципальным учреждениям,находящимся в ведении органов местного самоуправления поселений</t>
  </si>
  <si>
    <t>Итого доходов</t>
  </si>
  <si>
    <t xml:space="preserve"> </t>
  </si>
  <si>
    <t>3 03 99050 10 0000 180</t>
  </si>
  <si>
    <t>1 05 00000 00 0000 000</t>
  </si>
  <si>
    <t>Единый сельскохозяйственный налог</t>
  </si>
  <si>
    <t>2 02 02077 10 0000 151</t>
  </si>
  <si>
    <t>Субсидии бюджетам поселений на бюджетные инвестиции в объекты капитального строительства</t>
  </si>
  <si>
    <t>2 02 02000 00 0000 151</t>
  </si>
  <si>
    <t xml:space="preserve"> 1 11 05013 10 0000 120 </t>
  </si>
  <si>
    <t>Наименование кода поступлений в бюджет</t>
  </si>
  <si>
    <t>1 01 00000 00 0000 110</t>
  </si>
  <si>
    <t>1 0102000 01 0000 110</t>
  </si>
  <si>
    <t>Налоги на имущество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</si>
  <si>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</si>
  <si>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</si>
  <si>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</si>
  <si>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Федерации и муниципальных образований </t>
  </si>
  <si>
    <t>2 02 02999 10 0000 151</t>
  </si>
  <si>
    <t>Прочие субсидии бюджетам поселений</t>
  </si>
  <si>
    <t>2 07 05030 10 0000 180</t>
  </si>
  <si>
    <t>20204052 10 0000 151</t>
  </si>
  <si>
    <t>20204053 10 0000 151</t>
  </si>
  <si>
    <t>Межбюджетные трансферты,передаваемые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</si>
  <si>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Иные межбюджетные трансферты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</si>
  <si>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</si>
  <si>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</si>
  <si>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лиц, обладающих земельным участкам,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</si>
  <si>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</si>
  <si>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</si>
  <si>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</si>
  <si>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</si>
  <si>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</si>
  <si>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</si>
  <si>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было до 01.03.2015г.</t>
  </si>
  <si>
    <t>Приложение 1</t>
  </si>
  <si>
    <t xml:space="preserve"> 1 11 05025 10 0000 120 </t>
  </si>
  <si>
    <t>1 13 02995 10 0000 130</t>
  </si>
  <si>
    <t xml:space="preserve"> 1 13 00000 00 0000 000</t>
  </si>
  <si>
    <t xml:space="preserve"> 1 14 02053 10 0000 410 </t>
  </si>
  <si>
    <t xml:space="preserve"> 1 14 06025 10 0000 430 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</si>
  <si>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</si>
  <si>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Доходы от оказания платных услуг(работ) и компенсации затрат государства</t>
  </si>
  <si>
    <t>Прочие доходы от компенсации затрат бюджетов сельских поселений</t>
  </si>
  <si>
    <t>Сумма на 2016год, руб.</t>
  </si>
  <si>
    <t>Налоги на совокупный доход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</si>
  <si>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</si>
  <si>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</si>
  <si>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Дорожный фонд</t>
  </si>
  <si>
    <t>МБТ</t>
  </si>
  <si>
    <t>Профилактика правонарушений</t>
  </si>
  <si>
    <t>Указ Президента</t>
  </si>
  <si>
    <t>Юбилей поселка</t>
  </si>
  <si>
    <t>КР автомобильных дорог</t>
  </si>
  <si>
    <t>от 26.12.2016г.  № 154</t>
  </si>
  <si>
    <t xml:space="preserve">Управление Федеральной налоговой службы по Ханты-Мансийскому автономному округу-Югре </t>
  </si>
  <si>
    <t>Администрация сельского поселения Алябьевский</t>
  </si>
  <si>
    <t>Управление Федерального казначейства по Ханты-Мансийскому автономному округу-Югре</t>
  </si>
  <si>
    <t>1 03 00000 00 0000 110</t>
  </si>
  <si>
    <t>Налог натовары(работы,услуги),реализуемые на территории Российской Федерации</t>
  </si>
  <si>
    <t>1 03 02230 01 0000 110</t>
  </si>
  <si>
    <t>1 06 01000 00 0000 110</t>
  </si>
  <si>
    <t>1 06 01030 10 0000 110</t>
  </si>
  <si>
    <t>1 06 06033 10 0000 110</t>
  </si>
  <si>
    <t>1 06 06043 10 0000 110</t>
  </si>
  <si>
    <t>1 08 00000 00 0000 000</t>
  </si>
  <si>
    <t>1 08 04020 01 0000 110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</si>
  <si>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</si>
  <si>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</si>
  <si>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</si>
  <si>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</si>
  <si>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</si>
  <si>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</si>
  <si>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Федеральная антимонопольная служба</t>
  </si>
  <si>
    <t>1 16 00000 00 0000 140</t>
  </si>
  <si>
    <t>1 16 33050 10 0000 140</t>
  </si>
  <si>
    <t>Штрафы,санкции,возмещение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</si>
  <si>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</si>
  <si>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1 17 00000 00 0000 000 </t>
  </si>
  <si>
    <t>Прочие неналоговые доходы</t>
  </si>
  <si>
    <t xml:space="preserve"> 1 17 01050 10 0000 180 </t>
  </si>
  <si>
    <t>Невыясненные поступления,зачисляемые в бюджеты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</si>
  <si>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</si>
  <si>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2 02 35118 10 0000 151</t>
  </si>
  <si>
    <t>2 02 35930 10 0000 151</t>
  </si>
  <si>
    <t>2 02 10000 00 0000 151</t>
  </si>
  <si>
    <t xml:space="preserve">Дотации бюджетам бюджетной системы Российской Федерации </t>
  </si>
  <si>
    <t>2 02 15001 10 0000 151</t>
  </si>
  <si>
    <t>Субвенции бюджетам бюджетной системы Российской Федерации</t>
  </si>
  <si>
    <t>2 02 30000 00 0000 151</t>
  </si>
  <si>
    <t>2 02 40000 00 0000 151</t>
  </si>
  <si>
    <t>2 02 49999 10 0000 151</t>
  </si>
  <si>
    <t>Прочие безвозмездные поступления</t>
  </si>
  <si>
    <t>2 07 00000 00 0000 180</t>
  </si>
  <si>
    <t>Прочие безвозмездные поступления в бюджеты сельских поселений</t>
  </si>
  <si>
    <t>Служба контроля Ханты-Мансийского автономного округа-Югры</t>
  </si>
  <si>
    <t>105 03010 01 1000 110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</si>
  <si>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</si>
  <si>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бюджета по кодам классификации доходов бюджета сельского поселения Алябьевский за 2018 год</t>
  </si>
  <si>
    <t>Утверждено на 2018 год, руб.</t>
  </si>
  <si>
    <t>Исполнено за 2018 год, руб.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</si>
  <si>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</si>
  <si>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</si>
  <si>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</si>
  <si>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</si>
  <si>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</si>
  <si>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их бюджетов сельских поселений</t>
  </si>
  <si>
    <t>от __.__.2019г.  № 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</si>
</sst>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9" fillId="33" borderId="11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12" fillId="33" borderId="11" xfId="0" applyNumberFormat="1" applyFont="1" applyFill="1" applyBorder="1" applyAlignment="1" applyProtection="1">
      <alignment horizontal="left" vertical="top"/>
      <protection/>
    </xf>
    <xf numFmtId="4" fontId="3" fillId="33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2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34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1" xfId="0" applyNumberFormat="1" applyFont="1" applyFill="1" applyBorder="1" applyAlignment="1" applyProtection="1">
      <alignment horizontal="center" vertical="top"/>
      <protection/>
    </xf>
    <xf numFmtId="4" fontId="4" fillId="34" borderId="11" xfId="0" applyNumberFormat="1" applyFont="1" applyFill="1" applyBorder="1" applyAlignment="1" applyProtection="1">
      <alignment horizontal="center" vertical="top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4" fontId="12" fillId="33" borderId="11" xfId="0" applyNumberFormat="1" applyFont="1" applyFill="1" applyBorder="1" applyAlignment="1" applyProtection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4" fontId="3" fillId="34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36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2" fillId="31" borderId="10" xfId="0" applyNumberFormat="1" applyFont="1" applyFill="1" applyBorder="1" applyAlignment="1" applyProtection="1">
      <alignment horizontal="center" vertical="top"/>
      <protection/>
    </xf>
    <xf numFmtId="0" fontId="3" fillId="37" borderId="1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16" fillId="34" borderId="12" xfId="0" applyNumberFormat="1" applyFont="1" applyFill="1" applyBorder="1" applyAlignment="1" applyProtection="1">
      <alignment horizontal="right" vertical="top"/>
      <protection/>
    </xf>
    <xf numFmtId="4" fontId="16" fillId="0" borderId="13" xfId="0" applyNumberFormat="1" applyFont="1" applyFill="1" applyBorder="1" applyAlignment="1" applyProtection="1">
      <alignment horizontal="right" vertical="top"/>
      <protection/>
    </xf>
    <xf numFmtId="4" fontId="16" fillId="0" borderId="0" xfId="0" applyNumberFormat="1" applyFont="1" applyFill="1" applyBorder="1" applyAlignment="1" applyProtection="1">
      <alignment horizontal="right" vertical="top"/>
      <protection/>
    </xf>
    <xf numFmtId="4" fontId="17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13" xfId="0" applyNumberFormat="1" applyFont="1" applyFill="1" applyBorder="1" applyAlignment="1" applyProtection="1">
      <alignment horizontal="center" vertical="top"/>
      <protection/>
    </xf>
    <xf numFmtId="4" fontId="7" fillId="0" borderId="0" xfId="0" applyNumberFormat="1" applyFont="1" applyFill="1" applyBorder="1" applyAlignment="1" applyProtection="1">
      <alignment horizontal="center"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12" xfId="0" applyNumberFormat="1" applyFont="1" applyFill="1" applyBorder="1" applyAlignment="1" applyProtection="1">
      <alignment horizontal="center" vertical="top"/>
      <protection/>
    </xf>
    <xf numFmtId="4" fontId="12" fillId="0" borderId="0" xfId="0" applyNumberFormat="1" applyFont="1" applyFill="1" applyBorder="1" applyAlignment="1" applyProtection="1">
      <alignment horizontal="center" vertical="top"/>
      <protection/>
    </xf>
    <xf numFmtId="0" fontId="52" fillId="38" borderId="10" xfId="0" applyFont="1" applyFill="1" applyBorder="1" applyAlignment="1">
      <alignment horizontal="center" vertical="top"/>
    </xf>
    <xf numFmtId="0" fontId="52" fillId="38" borderId="10" xfId="0" applyFont="1" applyFill="1" applyBorder="1" applyAlignment="1">
      <alignment horizontal="center" vertical="top" wrapText="1"/>
    </xf>
    <xf numFmtId="4" fontId="52" fillId="38" borderId="10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2" fillId="37" borderId="10" xfId="0" applyFont="1" applyFill="1" applyBorder="1" applyAlignment="1">
      <alignment horizontal="center" vertical="top"/>
    </xf>
    <xf numFmtId="0" fontId="52" fillId="37" borderId="10" xfId="0" applyFont="1" applyFill="1" applyBorder="1" applyAlignment="1">
      <alignment horizontal="center" vertical="top" wrapText="1"/>
    </xf>
    <xf numFmtId="4" fontId="52" fillId="37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" fontId="3" fillId="37" borderId="1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="70" zoomScaleNormal="70" zoomScalePageLayoutView="0" workbookViewId="0" topLeftCell="A5">
      <selection activeCell="D9" sqref="D9"/>
    </sheetView>
  </sheetViews>
  <sheetFormatPr defaultColWidth="9.140625" defaultRowHeight="12.75"/>
  <cols>
    <col min="1" max="1" width="26.140625" style="8" customWidth="1"/>
    <col min="2" max="2" width="50.7109375" style="0" customWidth="1"/>
    <col min="3" max="4" width="17.28125" style="0" customWidth="1"/>
    <col min="5" max="5" width="20.421875" style="0" hidden="1" customWidth="1"/>
    <col min="6" max="6" width="16.8515625" style="81" hidden="1" customWidth="1"/>
    <col min="7" max="7" width="16.00390625" style="68" hidden="1" customWidth="1"/>
    <col min="8" max="8" width="35.7109375" style="0" hidden="1" customWidth="1"/>
    <col min="9" max="9" width="9.140625" style="0" hidden="1" customWidth="1"/>
    <col min="10" max="11" width="12.28125" style="0" hidden="1" customWidth="1"/>
    <col min="12" max="12" width="20.28125" style="0" hidden="1" customWidth="1"/>
    <col min="13" max="13" width="20.140625" style="0" hidden="1" customWidth="1"/>
    <col min="14" max="14" width="16.421875" style="0" hidden="1" customWidth="1"/>
    <col min="16" max="16" width="16.7109375" style="68" customWidth="1"/>
    <col min="17" max="17" width="14.8515625" style="68" customWidth="1"/>
    <col min="18" max="21" width="9.140625" style="68" customWidth="1"/>
  </cols>
  <sheetData>
    <row r="1" spans="1:5" ht="15.75" customHeight="1" hidden="1">
      <c r="A1" s="32"/>
      <c r="B1" s="21" t="s">
        <v>77</v>
      </c>
      <c r="C1" s="21"/>
      <c r="D1" s="21"/>
      <c r="E1" s="21"/>
    </row>
    <row r="2" spans="1:5" ht="15.75" customHeight="1" hidden="1">
      <c r="A2" s="32"/>
      <c r="B2" s="21" t="s">
        <v>3</v>
      </c>
      <c r="C2" s="21"/>
      <c r="D2" s="21"/>
      <c r="E2" s="21"/>
    </row>
    <row r="3" spans="1:5" ht="15.75" customHeight="1" hidden="1">
      <c r="A3" s="32"/>
      <c r="B3" s="21" t="s">
        <v>4</v>
      </c>
      <c r="C3" s="21"/>
      <c r="D3" s="21"/>
      <c r="E3" s="21"/>
    </row>
    <row r="4" spans="1:5" ht="15.75" customHeight="1" hidden="1">
      <c r="A4" s="32"/>
      <c r="B4" s="21" t="s">
        <v>96</v>
      </c>
      <c r="C4" s="21"/>
      <c r="D4" s="38"/>
      <c r="E4" s="38"/>
    </row>
    <row r="5" spans="1:5" ht="15.75" customHeight="1">
      <c r="A5" s="32"/>
      <c r="B5" s="21"/>
      <c r="C5" s="21"/>
      <c r="D5" s="21" t="s">
        <v>77</v>
      </c>
      <c r="E5" s="65"/>
    </row>
    <row r="6" spans="1:5" ht="15.75" customHeight="1">
      <c r="A6" s="32"/>
      <c r="B6" s="21"/>
      <c r="C6" s="21"/>
      <c r="D6" s="21" t="s">
        <v>3</v>
      </c>
      <c r="E6" s="65"/>
    </row>
    <row r="7" spans="1:5" ht="15.75" customHeight="1">
      <c r="A7" s="32"/>
      <c r="B7" s="21"/>
      <c r="C7" s="21"/>
      <c r="D7" s="21" t="s">
        <v>4</v>
      </c>
      <c r="E7" s="65"/>
    </row>
    <row r="8" spans="1:5" ht="15.75" customHeight="1">
      <c r="A8" s="32"/>
      <c r="B8" s="21"/>
      <c r="C8" s="21"/>
      <c r="D8" s="21" t="s">
        <v>149</v>
      </c>
      <c r="E8" s="65"/>
    </row>
    <row r="9" ht="15.75" customHeight="1"/>
    <row r="10" spans="1:5" ht="41.25" customHeight="1">
      <c r="A10" s="115" t="s">
        <v>140</v>
      </c>
      <c r="B10" s="115"/>
      <c r="C10" s="115"/>
      <c r="D10" s="115"/>
      <c r="E10" s="83"/>
    </row>
    <row r="11" spans="1:5" ht="15.75">
      <c r="A11" s="116"/>
      <c r="B11" s="116"/>
      <c r="C11" s="116"/>
      <c r="D11" s="116"/>
      <c r="E11" s="21"/>
    </row>
    <row r="12" spans="1:12" ht="42" customHeight="1">
      <c r="A12" s="6" t="s">
        <v>0</v>
      </c>
      <c r="B12" s="1" t="s">
        <v>52</v>
      </c>
      <c r="C12" s="104" t="s">
        <v>141</v>
      </c>
      <c r="D12" s="6" t="s">
        <v>142</v>
      </c>
      <c r="E12" s="85"/>
      <c r="L12" s="6" t="s">
        <v>86</v>
      </c>
    </row>
    <row r="13" spans="1:21" s="37" customFormat="1" ht="15.75">
      <c r="A13" s="1">
        <v>1</v>
      </c>
      <c r="B13" s="1">
        <v>2</v>
      </c>
      <c r="C13" s="1">
        <v>3</v>
      </c>
      <c r="D13" s="1">
        <v>4</v>
      </c>
      <c r="E13" s="86"/>
      <c r="F13" s="81"/>
      <c r="G13" s="71"/>
      <c r="L13" s="1">
        <v>3</v>
      </c>
      <c r="P13" s="71"/>
      <c r="Q13" s="71"/>
      <c r="R13" s="71"/>
      <c r="S13" s="71"/>
      <c r="T13" s="71"/>
      <c r="U13" s="71"/>
    </row>
    <row r="14" spans="1:21" s="37" customFormat="1" ht="47.25">
      <c r="A14" s="101">
        <v>100</v>
      </c>
      <c r="B14" s="102" t="s">
        <v>99</v>
      </c>
      <c r="C14" s="103">
        <f>C15</f>
        <v>1765986.3100000003</v>
      </c>
      <c r="D14" s="103">
        <f>D15</f>
        <v>1933724.19</v>
      </c>
      <c r="E14" s="86"/>
      <c r="F14" s="81"/>
      <c r="G14" s="71"/>
      <c r="L14" s="1"/>
      <c r="P14" s="71"/>
      <c r="Q14" s="71"/>
      <c r="R14" s="71"/>
      <c r="S14" s="71"/>
      <c r="T14" s="71"/>
      <c r="U14" s="71"/>
    </row>
    <row r="15" spans="1:21" s="37" customFormat="1" ht="31.5">
      <c r="A15" s="3" t="s">
        <v>100</v>
      </c>
      <c r="B15" s="106" t="s">
        <v>101</v>
      </c>
      <c r="C15" s="107">
        <f>SUM(C16:C19)</f>
        <v>1765986.3100000003</v>
      </c>
      <c r="D15" s="107">
        <f>SUM(D16:D19)</f>
        <v>1933724.19</v>
      </c>
      <c r="E15" s="86"/>
      <c r="F15" s="81"/>
      <c r="G15" s="71"/>
      <c r="L15" s="1"/>
      <c r="P15" s="71"/>
      <c r="Q15" s="71"/>
      <c r="R15" s="71"/>
      <c r="S15" s="71"/>
      <c r="T15" s="71"/>
      <c r="U15" s="71"/>
    </row>
    <row r="16" spans="1:21" s="37" customFormat="1" ht="96" customHeight="1">
      <c r="A16" s="1" t="s">
        <v>102</v>
      </c>
      <c r="B16" s="20" t="s">
        <v>109</v>
      </c>
      <c r="C16" s="42">
        <v>791929.41</v>
      </c>
      <c r="D16" s="42">
        <v>861600.46</v>
      </c>
      <c r="E16" s="86"/>
      <c r="F16" s="81"/>
      <c r="G16" s="71"/>
      <c r="L16" s="1"/>
      <c r="P16" s="71"/>
      <c r="Q16" s="71"/>
      <c r="R16" s="71"/>
      <c r="S16" s="71"/>
      <c r="T16" s="71"/>
      <c r="U16" s="71"/>
    </row>
    <row r="17" spans="1:21" s="37" customFormat="1" ht="110.25">
      <c r="A17" s="1" t="s">
        <v>112</v>
      </c>
      <c r="B17" s="20" t="s">
        <v>110</v>
      </c>
      <c r="C17" s="42">
        <v>7977.75</v>
      </c>
      <c r="D17" s="42">
        <v>8297.76</v>
      </c>
      <c r="E17" s="86"/>
      <c r="F17" s="81"/>
      <c r="G17" s="71"/>
      <c r="L17" s="1"/>
      <c r="P17" s="71"/>
      <c r="Q17" s="71"/>
      <c r="R17" s="71"/>
      <c r="S17" s="71"/>
      <c r="T17" s="71"/>
      <c r="U17" s="71"/>
    </row>
    <row r="18" spans="1:21" s="37" customFormat="1" ht="94.5">
      <c r="A18" s="1" t="s">
        <v>113</v>
      </c>
      <c r="B18" s="20" t="s">
        <v>111</v>
      </c>
      <c r="C18" s="42">
        <v>1151436.85</v>
      </c>
      <c r="D18" s="42">
        <v>1256873.34</v>
      </c>
      <c r="E18" s="86"/>
      <c r="F18" s="81"/>
      <c r="G18" s="71"/>
      <c r="L18" s="1"/>
      <c r="P18" s="71"/>
      <c r="Q18" s="71"/>
      <c r="R18" s="71"/>
      <c r="S18" s="71"/>
      <c r="T18" s="71"/>
      <c r="U18" s="71"/>
    </row>
    <row r="19" spans="1:21" s="37" customFormat="1" ht="94.5">
      <c r="A19" s="1" t="s">
        <v>114</v>
      </c>
      <c r="B19" s="20" t="s">
        <v>139</v>
      </c>
      <c r="C19" s="42">
        <v>-185357.7</v>
      </c>
      <c r="D19" s="42">
        <v>-193047.37</v>
      </c>
      <c r="E19" s="86"/>
      <c r="F19" s="81"/>
      <c r="G19" s="71"/>
      <c r="L19" s="1"/>
      <c r="P19" s="71"/>
      <c r="Q19" s="71"/>
      <c r="R19" s="71"/>
      <c r="S19" s="71"/>
      <c r="T19" s="71"/>
      <c r="U19" s="71"/>
    </row>
    <row r="20" spans="1:21" s="37" customFormat="1" ht="15.75" hidden="1">
      <c r="A20" s="101">
        <v>161</v>
      </c>
      <c r="B20" s="101" t="s">
        <v>115</v>
      </c>
      <c r="C20" s="103">
        <f>C21</f>
        <v>0</v>
      </c>
      <c r="D20" s="103">
        <f>D22</f>
        <v>0</v>
      </c>
      <c r="E20" s="86"/>
      <c r="F20" s="81"/>
      <c r="G20" s="71"/>
      <c r="L20" s="1"/>
      <c r="P20" s="71"/>
      <c r="Q20" s="71"/>
      <c r="R20" s="71"/>
      <c r="S20" s="71"/>
      <c r="T20" s="71"/>
      <c r="U20" s="71"/>
    </row>
    <row r="21" spans="1:21" s="37" customFormat="1" ht="15.75" hidden="1">
      <c r="A21" s="3" t="s">
        <v>116</v>
      </c>
      <c r="B21" s="105" t="s">
        <v>118</v>
      </c>
      <c r="C21" s="107">
        <f>C22</f>
        <v>0</v>
      </c>
      <c r="D21" s="107">
        <f>D22</f>
        <v>0</v>
      </c>
      <c r="E21" s="86"/>
      <c r="F21" s="81"/>
      <c r="G21" s="71"/>
      <c r="L21" s="1"/>
      <c r="P21" s="71"/>
      <c r="Q21" s="71"/>
      <c r="R21" s="71"/>
      <c r="S21" s="71"/>
      <c r="T21" s="71"/>
      <c r="U21" s="71"/>
    </row>
    <row r="22" spans="1:21" s="37" customFormat="1" ht="83.25" customHeight="1" hidden="1">
      <c r="A22" s="1" t="s">
        <v>117</v>
      </c>
      <c r="B22" s="5" t="s">
        <v>119</v>
      </c>
      <c r="C22" s="42">
        <v>0</v>
      </c>
      <c r="D22" s="42">
        <v>0</v>
      </c>
      <c r="E22" s="86"/>
      <c r="F22" s="81"/>
      <c r="G22" s="71"/>
      <c r="L22" s="1"/>
      <c r="P22" s="71"/>
      <c r="Q22" s="71"/>
      <c r="R22" s="71"/>
      <c r="S22" s="71"/>
      <c r="T22" s="71"/>
      <c r="U22" s="71"/>
    </row>
    <row r="23" spans="1:21" s="37" customFormat="1" ht="47.25">
      <c r="A23" s="101">
        <v>182</v>
      </c>
      <c r="B23" s="102" t="s">
        <v>97</v>
      </c>
      <c r="C23" s="103">
        <f>C24+C26+C28</f>
        <v>5556387.53</v>
      </c>
      <c r="D23" s="103">
        <f>D24+D26+D28</f>
        <v>5588990.82</v>
      </c>
      <c r="E23" s="86"/>
      <c r="F23" s="81"/>
      <c r="G23" s="71"/>
      <c r="L23" s="1"/>
      <c r="P23" s="71"/>
      <c r="Q23" s="71"/>
      <c r="R23" s="71"/>
      <c r="S23" s="71"/>
      <c r="T23" s="71"/>
      <c r="U23" s="71"/>
    </row>
    <row r="24" spans="1:14" ht="15.75">
      <c r="A24" s="7" t="s">
        <v>53</v>
      </c>
      <c r="B24" s="9" t="s">
        <v>5</v>
      </c>
      <c r="C24" s="41">
        <f>C25</f>
        <v>3986909</v>
      </c>
      <c r="D24" s="41">
        <f>D25</f>
        <v>4011711.78</v>
      </c>
      <c r="E24" s="87"/>
      <c r="L24" s="41">
        <f>L25</f>
        <v>3317000</v>
      </c>
      <c r="M24" s="41">
        <f>M25</f>
        <v>2919754.21</v>
      </c>
      <c r="N24" s="81"/>
    </row>
    <row r="25" spans="1:14" ht="15.75">
      <c r="A25" s="18" t="s">
        <v>54</v>
      </c>
      <c r="B25" s="4" t="s">
        <v>1</v>
      </c>
      <c r="C25" s="42">
        <v>3986909</v>
      </c>
      <c r="D25" s="42">
        <v>4011711.78</v>
      </c>
      <c r="E25" s="90">
        <f>D25-L25</f>
        <v>694711.7799999998</v>
      </c>
      <c r="F25" s="81">
        <f>G25-L25</f>
        <v>-176104.1499999999</v>
      </c>
      <c r="G25" s="68">
        <v>3140895.85</v>
      </c>
      <c r="H25" s="68">
        <f>D25-G25</f>
        <v>870815.9299999997</v>
      </c>
      <c r="L25" s="42">
        <f>3317000</f>
        <v>3317000</v>
      </c>
      <c r="M25" s="42">
        <f>3317000-397245.79</f>
        <v>2919754.21</v>
      </c>
      <c r="N25" s="81">
        <v>-397245.79</v>
      </c>
    </row>
    <row r="26" spans="1:14" ht="15.75">
      <c r="A26" s="3" t="s">
        <v>46</v>
      </c>
      <c r="B26" s="2" t="s">
        <v>87</v>
      </c>
      <c r="C26" s="45">
        <f>C27</f>
        <v>4430</v>
      </c>
      <c r="D26" s="45">
        <f>D27</f>
        <v>4430</v>
      </c>
      <c r="E26" s="88"/>
      <c r="L26" s="45">
        <f>L27</f>
        <v>3000</v>
      </c>
      <c r="M26" s="45">
        <f>M27</f>
        <v>4457.48</v>
      </c>
      <c r="N26" s="81"/>
    </row>
    <row r="27" spans="1:14" ht="15.75">
      <c r="A27" s="58" t="s">
        <v>138</v>
      </c>
      <c r="B27" s="4" t="s">
        <v>47</v>
      </c>
      <c r="C27" s="42">
        <v>4430</v>
      </c>
      <c r="D27" s="42">
        <v>4430</v>
      </c>
      <c r="E27" s="90">
        <f>D27-L27</f>
        <v>1430</v>
      </c>
      <c r="F27" s="81">
        <f>G27-L27</f>
        <v>1457.4799999999996</v>
      </c>
      <c r="G27" s="68">
        <v>4457.48</v>
      </c>
      <c r="L27" s="42">
        <f>3000</f>
        <v>3000</v>
      </c>
      <c r="M27" s="42">
        <f>3000+1457.48</f>
        <v>4457.48</v>
      </c>
      <c r="N27" s="81">
        <v>1457.48</v>
      </c>
    </row>
    <row r="28" spans="1:14" ht="15.75">
      <c r="A28" s="3" t="s">
        <v>2</v>
      </c>
      <c r="B28" s="2" t="s">
        <v>55</v>
      </c>
      <c r="C28" s="43">
        <f>C29+C31</f>
        <v>1565048.53</v>
      </c>
      <c r="D28" s="43">
        <f>D29+D31</f>
        <v>1572849.04</v>
      </c>
      <c r="E28" s="89"/>
      <c r="L28" s="43">
        <f>L29+L31</f>
        <v>1012000</v>
      </c>
      <c r="M28" s="43">
        <f>M29+M31</f>
        <v>1117639.75</v>
      </c>
      <c r="N28" s="81"/>
    </row>
    <row r="29" spans="1:21" ht="15.75">
      <c r="A29" s="1" t="s">
        <v>103</v>
      </c>
      <c r="B29" s="5" t="s">
        <v>16</v>
      </c>
      <c r="C29" s="43">
        <f>C30</f>
        <v>535173.99</v>
      </c>
      <c r="D29" s="43">
        <f>D30</f>
        <v>542971.8</v>
      </c>
      <c r="E29" s="89"/>
      <c r="L29" s="43">
        <f>L30</f>
        <v>222000</v>
      </c>
      <c r="M29" s="43">
        <f>M30</f>
        <v>304891.88</v>
      </c>
      <c r="N29" s="81"/>
      <c r="U29" s="68" t="s">
        <v>44</v>
      </c>
    </row>
    <row r="30" spans="1:14" ht="49.5" customHeight="1">
      <c r="A30" s="1" t="s">
        <v>104</v>
      </c>
      <c r="B30" s="5" t="s">
        <v>67</v>
      </c>
      <c r="C30" s="42">
        <v>535173.99</v>
      </c>
      <c r="D30" s="42">
        <v>542971.8</v>
      </c>
      <c r="E30" s="90">
        <f>D30-L30</f>
        <v>320971.80000000005</v>
      </c>
      <c r="F30" s="81">
        <f>G30-L30</f>
        <v>104429.97999999998</v>
      </c>
      <c r="G30" s="68">
        <v>326429.98</v>
      </c>
      <c r="L30" s="42">
        <f>222000</f>
        <v>222000</v>
      </c>
      <c r="M30" s="42">
        <f>222000+82891.88</f>
        <v>304891.88</v>
      </c>
      <c r="N30" s="81">
        <v>82891.88</v>
      </c>
    </row>
    <row r="31" spans="1:14" ht="15.75">
      <c r="A31" s="1" t="s">
        <v>17</v>
      </c>
      <c r="B31" s="5" t="s">
        <v>18</v>
      </c>
      <c r="C31" s="44">
        <f>C32+C33</f>
        <v>1029874.54</v>
      </c>
      <c r="D31" s="44">
        <f>D32+D33</f>
        <v>1029877.24</v>
      </c>
      <c r="E31" s="90"/>
      <c r="L31" s="44">
        <f>L32+L33</f>
        <v>790000</v>
      </c>
      <c r="M31" s="44">
        <f>M32+M33</f>
        <v>812747.87</v>
      </c>
      <c r="N31" s="81"/>
    </row>
    <row r="32" spans="1:14" ht="47.25">
      <c r="A32" s="1" t="s">
        <v>105</v>
      </c>
      <c r="B32" s="5" t="s">
        <v>68</v>
      </c>
      <c r="C32" s="42">
        <v>848017.18</v>
      </c>
      <c r="D32" s="42">
        <v>848017.18</v>
      </c>
      <c r="E32" s="90">
        <f>D32-L32</f>
        <v>148017.18000000005</v>
      </c>
      <c r="F32" s="81">
        <f>G32-L32</f>
        <v>29902.48999999999</v>
      </c>
      <c r="G32" s="68">
        <v>729902.49</v>
      </c>
      <c r="L32" s="42">
        <f>700000</f>
        <v>700000</v>
      </c>
      <c r="M32" s="42">
        <f>700000+22747.87</f>
        <v>722747.87</v>
      </c>
      <c r="N32" s="81">
        <v>22747.87</v>
      </c>
    </row>
    <row r="33" spans="1:14" ht="47.25">
      <c r="A33" s="1" t="s">
        <v>106</v>
      </c>
      <c r="B33" s="5" t="s">
        <v>69</v>
      </c>
      <c r="C33" s="42">
        <v>181857.36</v>
      </c>
      <c r="D33" s="42">
        <v>181860.06</v>
      </c>
      <c r="E33" s="90">
        <f>D33-L33</f>
        <v>91860.06</v>
      </c>
      <c r="F33" s="81">
        <f>G33-L33</f>
        <v>6961.979999999996</v>
      </c>
      <c r="G33" s="68">
        <v>96961.98</v>
      </c>
      <c r="L33" s="42">
        <v>90000</v>
      </c>
      <c r="M33" s="42">
        <v>90000</v>
      </c>
      <c r="N33" s="81"/>
    </row>
    <row r="34" spans="1:14" ht="31.5">
      <c r="A34" s="101">
        <v>650</v>
      </c>
      <c r="B34" s="102" t="s">
        <v>98</v>
      </c>
      <c r="C34" s="103">
        <f>C35+C37+C42+C44+C49+C47</f>
        <v>38229124.9</v>
      </c>
      <c r="D34" s="103">
        <f>D35+D37+D42+D44+D49+D47</f>
        <v>38229334.9</v>
      </c>
      <c r="E34" s="90"/>
      <c r="L34" s="42"/>
      <c r="M34" s="42"/>
      <c r="N34" s="81"/>
    </row>
    <row r="35" spans="1:14" ht="16.5" customHeight="1">
      <c r="A35" s="3" t="s">
        <v>107</v>
      </c>
      <c r="B35" s="23" t="s">
        <v>20</v>
      </c>
      <c r="C35" s="45">
        <f>C36</f>
        <v>26150</v>
      </c>
      <c r="D35" s="45">
        <f>D36</f>
        <v>26360</v>
      </c>
      <c r="E35" s="88"/>
      <c r="L35" s="45">
        <f>L36</f>
        <v>27000</v>
      </c>
      <c r="M35" s="45">
        <f>M36</f>
        <v>29680.1</v>
      </c>
      <c r="N35" s="81"/>
    </row>
    <row r="36" spans="1:14" ht="102" customHeight="1">
      <c r="A36" s="1" t="s">
        <v>108</v>
      </c>
      <c r="B36" s="25" t="s">
        <v>37</v>
      </c>
      <c r="C36" s="42">
        <v>26150</v>
      </c>
      <c r="D36" s="42">
        <v>26360</v>
      </c>
      <c r="E36" s="90">
        <f>D36-L36</f>
        <v>-640</v>
      </c>
      <c r="F36" s="81">
        <f>G36-L36</f>
        <v>3480.0999999999985</v>
      </c>
      <c r="G36" s="68">
        <v>30480.1</v>
      </c>
      <c r="L36" s="42">
        <f>27000</f>
        <v>27000</v>
      </c>
      <c r="M36" s="42">
        <f>27000+2680.1</f>
        <v>29680.1</v>
      </c>
      <c r="N36" s="81">
        <v>2680.1</v>
      </c>
    </row>
    <row r="37" spans="1:14" ht="47.25">
      <c r="A37" s="10" t="s">
        <v>11</v>
      </c>
      <c r="B37" s="11" t="s">
        <v>12</v>
      </c>
      <c r="C37" s="43">
        <f>C38+C41</f>
        <v>814263.26</v>
      </c>
      <c r="D37" s="43">
        <f>D38+D41</f>
        <v>814263.26</v>
      </c>
      <c r="E37" s="89"/>
      <c r="L37" s="43">
        <f>L38+L41</f>
        <v>510000</v>
      </c>
      <c r="M37" s="43">
        <f>M38+M41</f>
        <v>714747.1</v>
      </c>
      <c r="N37" s="81"/>
    </row>
    <row r="38" spans="1:14" ht="97.5" customHeight="1">
      <c r="A38" s="18" t="s">
        <v>78</v>
      </c>
      <c r="B38" s="5" t="s">
        <v>89</v>
      </c>
      <c r="C38" s="64">
        <v>78298.3</v>
      </c>
      <c r="D38" s="64">
        <v>78298.3</v>
      </c>
      <c r="E38" s="90">
        <f>D38-L38</f>
        <v>-1701.699999999997</v>
      </c>
      <c r="F38" s="81">
        <f>G38-L38</f>
        <v>140000</v>
      </c>
      <c r="G38" s="68">
        <v>220000</v>
      </c>
      <c r="L38" s="64">
        <v>80000</v>
      </c>
      <c r="M38" s="64">
        <f>100000-20000+140000</f>
        <v>220000</v>
      </c>
      <c r="N38" s="81">
        <v>140000</v>
      </c>
    </row>
    <row r="39" spans="1:14" ht="84" customHeight="1" hidden="1">
      <c r="A39" s="18" t="s">
        <v>51</v>
      </c>
      <c r="B39" s="67" t="s">
        <v>70</v>
      </c>
      <c r="C39" s="46"/>
      <c r="D39" s="46"/>
      <c r="E39" s="99"/>
      <c r="F39" s="77"/>
      <c r="G39" s="68" t="s">
        <v>76</v>
      </c>
      <c r="L39" s="46"/>
      <c r="M39" s="46"/>
      <c r="N39" s="77">
        <v>250000</v>
      </c>
    </row>
    <row r="40" spans="1:14" ht="94.5" hidden="1">
      <c r="A40" s="36" t="s">
        <v>38</v>
      </c>
      <c r="B40" s="35" t="s">
        <v>39</v>
      </c>
      <c r="C40" s="44"/>
      <c r="D40" s="44"/>
      <c r="E40" s="91"/>
      <c r="F40" s="78"/>
      <c r="L40" s="44"/>
      <c r="M40" s="44"/>
      <c r="N40" s="78">
        <f>N41</f>
        <v>64747.1</v>
      </c>
    </row>
    <row r="41" spans="1:14" ht="97.5" customHeight="1">
      <c r="A41" s="34" t="s">
        <v>36</v>
      </c>
      <c r="B41" s="66" t="s">
        <v>71</v>
      </c>
      <c r="C41" s="42">
        <v>735964.96</v>
      </c>
      <c r="D41" s="42">
        <v>735964.96</v>
      </c>
      <c r="E41" s="90">
        <f>D41-L41</f>
        <v>305964.95999999996</v>
      </c>
      <c r="F41" s="81">
        <f>G41-L41</f>
        <v>69747.09999999998</v>
      </c>
      <c r="G41" s="68">
        <v>499747.1</v>
      </c>
      <c r="L41" s="42">
        <f>430000</f>
        <v>430000</v>
      </c>
      <c r="M41" s="42">
        <f>430000+64747.1</f>
        <v>494747.1</v>
      </c>
      <c r="N41" s="79">
        <v>64747.1</v>
      </c>
    </row>
    <row r="42" spans="1:14" ht="31.5">
      <c r="A42" s="10" t="s">
        <v>80</v>
      </c>
      <c r="B42" s="70" t="s">
        <v>84</v>
      </c>
      <c r="C42" s="44">
        <f>C43</f>
        <v>271702.68</v>
      </c>
      <c r="D42" s="44">
        <f>D43</f>
        <v>271702.68</v>
      </c>
      <c r="E42" s="90"/>
      <c r="F42" s="79"/>
      <c r="L42" s="44">
        <f>L43</f>
        <v>0</v>
      </c>
      <c r="M42" s="44">
        <f>M43</f>
        <v>79425.47</v>
      </c>
      <c r="N42" s="79"/>
    </row>
    <row r="43" spans="1:14" ht="31.5">
      <c r="A43" s="34" t="s">
        <v>79</v>
      </c>
      <c r="B43" s="66" t="s">
        <v>85</v>
      </c>
      <c r="C43" s="84">
        <v>271702.68</v>
      </c>
      <c r="D43" s="84">
        <v>271702.68</v>
      </c>
      <c r="E43" s="90">
        <f>D43-L43</f>
        <v>271702.68</v>
      </c>
      <c r="F43" s="81">
        <f>G43-L43</f>
        <v>79425.47</v>
      </c>
      <c r="G43" s="68">
        <v>79425.47</v>
      </c>
      <c r="L43" s="69">
        <v>0</v>
      </c>
      <c r="M43" s="69">
        <v>79425.47</v>
      </c>
      <c r="N43" s="79">
        <v>79425.47</v>
      </c>
    </row>
    <row r="44" spans="1:14" ht="31.5">
      <c r="A44" s="33" t="s">
        <v>21</v>
      </c>
      <c r="B44" s="60" t="s">
        <v>22</v>
      </c>
      <c r="C44" s="45">
        <f>C45+C46</f>
        <v>87935.24</v>
      </c>
      <c r="D44" s="45">
        <f>D45+D46</f>
        <v>87935.24</v>
      </c>
      <c r="E44" s="88"/>
      <c r="F44" s="80"/>
      <c r="L44" s="45">
        <f>L45+L46</f>
        <v>471542</v>
      </c>
      <c r="M44" s="45">
        <f>M45+M46</f>
        <v>474837.89</v>
      </c>
      <c r="N44" s="80"/>
    </row>
    <row r="45" spans="1:14" ht="110.25" customHeight="1">
      <c r="A45" s="1" t="s">
        <v>81</v>
      </c>
      <c r="B45" s="5" t="s">
        <v>124</v>
      </c>
      <c r="C45" s="42">
        <v>80000</v>
      </c>
      <c r="D45" s="42">
        <v>80000</v>
      </c>
      <c r="E45" s="90"/>
      <c r="F45" s="80"/>
      <c r="L45" s="42">
        <v>0</v>
      </c>
      <c r="M45" s="42">
        <v>0</v>
      </c>
      <c r="N45" s="80"/>
    </row>
    <row r="46" spans="1:14" ht="64.5" customHeight="1">
      <c r="A46" s="1" t="s">
        <v>82</v>
      </c>
      <c r="B46" s="5" t="s">
        <v>83</v>
      </c>
      <c r="C46" s="42">
        <v>7935.24</v>
      </c>
      <c r="D46" s="42">
        <v>7935.24</v>
      </c>
      <c r="E46" s="90">
        <f>D46-L46</f>
        <v>-463606.76</v>
      </c>
      <c r="F46" s="81">
        <f>G46-L46</f>
        <v>71297</v>
      </c>
      <c r="G46" s="68">
        <v>542839</v>
      </c>
      <c r="L46" s="42">
        <f>300000+171542</f>
        <v>471542</v>
      </c>
      <c r="M46" s="42">
        <f>300000+171542+3295.89</f>
        <v>474837.89</v>
      </c>
      <c r="N46" s="79">
        <v>3295.89</v>
      </c>
    </row>
    <row r="47" spans="1:14" ht="15.75">
      <c r="A47" s="108" t="s">
        <v>120</v>
      </c>
      <c r="B47" s="109" t="s">
        <v>121</v>
      </c>
      <c r="C47" s="45">
        <f>C48</f>
        <v>-40</v>
      </c>
      <c r="D47" s="45">
        <f>D48</f>
        <v>-40</v>
      </c>
      <c r="E47" s="88"/>
      <c r="L47" s="45">
        <f>L48</f>
        <v>0</v>
      </c>
      <c r="M47" s="45">
        <f>M48</f>
        <v>0</v>
      </c>
      <c r="N47" s="81"/>
    </row>
    <row r="48" spans="1:14" ht="31.5">
      <c r="A48" s="1" t="s">
        <v>122</v>
      </c>
      <c r="B48" s="5" t="s">
        <v>123</v>
      </c>
      <c r="C48" s="42">
        <v>-40</v>
      </c>
      <c r="D48" s="42">
        <v>-40</v>
      </c>
      <c r="E48" s="90"/>
      <c r="L48" s="42">
        <v>0</v>
      </c>
      <c r="M48" s="42">
        <v>0</v>
      </c>
      <c r="N48" s="81"/>
    </row>
    <row r="49" spans="1:14" ht="15.75">
      <c r="A49" s="17" t="s">
        <v>56</v>
      </c>
      <c r="B49" s="61" t="s">
        <v>57</v>
      </c>
      <c r="C49" s="40">
        <f>C50+C67+C69</f>
        <v>37029113.72</v>
      </c>
      <c r="D49" s="40">
        <f>D50+D67+D69</f>
        <v>37029113.72</v>
      </c>
      <c r="E49" s="87"/>
      <c r="L49" s="40">
        <f>L51+L54+L57+L63+L67</f>
        <v>29018160.020000003</v>
      </c>
      <c r="M49" s="40">
        <f>M51+M54+M57+M63+M67</f>
        <v>28588531.64</v>
      </c>
      <c r="N49" s="81"/>
    </row>
    <row r="50" spans="1:14" ht="47.25">
      <c r="A50" s="17" t="s">
        <v>13</v>
      </c>
      <c r="B50" s="61" t="s">
        <v>58</v>
      </c>
      <c r="C50" s="40">
        <f>C51+C57+C63</f>
        <v>36331135.67</v>
      </c>
      <c r="D50" s="40">
        <f>D51+D57+D63</f>
        <v>36331135.67</v>
      </c>
      <c r="E50" s="87"/>
      <c r="L50" s="40">
        <f>L49</f>
        <v>29018160.020000003</v>
      </c>
      <c r="M50" s="40">
        <f>M49</f>
        <v>28588531.64</v>
      </c>
      <c r="N50" s="81"/>
    </row>
    <row r="51" spans="1:14" ht="31.5">
      <c r="A51" s="3" t="s">
        <v>127</v>
      </c>
      <c r="B51" s="19" t="s">
        <v>128</v>
      </c>
      <c r="C51" s="41">
        <f>C52</f>
        <v>8937400</v>
      </c>
      <c r="D51" s="41">
        <f>D52</f>
        <v>8937400</v>
      </c>
      <c r="E51" s="87"/>
      <c r="L51" s="41">
        <f>L52</f>
        <v>17945700</v>
      </c>
      <c r="M51" s="41">
        <f>M52</f>
        <v>17945700</v>
      </c>
      <c r="N51" s="81"/>
    </row>
    <row r="52" spans="1:14" ht="31.5" hidden="1">
      <c r="A52" s="12" t="s">
        <v>23</v>
      </c>
      <c r="B52" s="13" t="s">
        <v>14</v>
      </c>
      <c r="C52" s="47">
        <f>C53</f>
        <v>8937400</v>
      </c>
      <c r="D52" s="47">
        <f>D53</f>
        <v>8937400</v>
      </c>
      <c r="E52" s="92"/>
      <c r="L52" s="47">
        <f>L53</f>
        <v>17945700</v>
      </c>
      <c r="M52" s="47">
        <f>M53</f>
        <v>17945700</v>
      </c>
      <c r="N52" s="81"/>
    </row>
    <row r="53" spans="1:14" ht="35.25" customHeight="1">
      <c r="A53" s="18" t="s">
        <v>129</v>
      </c>
      <c r="B53" s="20" t="s">
        <v>72</v>
      </c>
      <c r="C53" s="42">
        <v>8937400</v>
      </c>
      <c r="D53" s="42">
        <v>8937400</v>
      </c>
      <c r="E53" s="90"/>
      <c r="L53" s="42">
        <v>17945700</v>
      </c>
      <c r="M53" s="42">
        <v>17945700</v>
      </c>
      <c r="N53" s="81"/>
    </row>
    <row r="54" spans="1:14" ht="35.25" customHeight="1" hidden="1">
      <c r="A54" s="22" t="s">
        <v>50</v>
      </c>
      <c r="B54" s="59" t="s">
        <v>59</v>
      </c>
      <c r="C54" s="45">
        <f>C56</f>
        <v>0</v>
      </c>
      <c r="D54" s="45">
        <f>D56</f>
        <v>0</v>
      </c>
      <c r="E54" s="88"/>
      <c r="L54" s="45">
        <f>L56</f>
        <v>0</v>
      </c>
      <c r="M54" s="45">
        <f>M56</f>
        <v>0</v>
      </c>
      <c r="N54" s="81"/>
    </row>
    <row r="55" spans="1:14" ht="47.25" hidden="1">
      <c r="A55" s="18" t="s">
        <v>48</v>
      </c>
      <c r="B55" s="20" t="s">
        <v>49</v>
      </c>
      <c r="C55" s="42"/>
      <c r="D55" s="42"/>
      <c r="E55" s="90"/>
      <c r="L55" s="42"/>
      <c r="M55" s="42"/>
      <c r="N55" s="81"/>
    </row>
    <row r="56" spans="1:14" ht="15.75" hidden="1">
      <c r="A56" s="18" t="s">
        <v>60</v>
      </c>
      <c r="B56" s="20" t="s">
        <v>61</v>
      </c>
      <c r="C56" s="42">
        <v>0</v>
      </c>
      <c r="D56" s="42">
        <v>0</v>
      </c>
      <c r="E56" s="90"/>
      <c r="L56" s="42">
        <v>0</v>
      </c>
      <c r="M56" s="42">
        <v>0</v>
      </c>
      <c r="N56" s="81"/>
    </row>
    <row r="57" spans="1:14" ht="31.5">
      <c r="A57" s="3" t="s">
        <v>131</v>
      </c>
      <c r="B57" s="111" t="s">
        <v>130</v>
      </c>
      <c r="C57" s="45">
        <f>C59+C61+C58</f>
        <v>407798.4</v>
      </c>
      <c r="D57" s="45">
        <f>D59+D61+D58</f>
        <v>407798.4</v>
      </c>
      <c r="E57" s="88"/>
      <c r="L57" s="45">
        <f>L59+L61</f>
        <v>402950</v>
      </c>
      <c r="M57" s="45">
        <f>M59+M61</f>
        <v>402950</v>
      </c>
      <c r="N57" s="81"/>
    </row>
    <row r="58" spans="1:14" ht="47.25">
      <c r="A58" s="18" t="s">
        <v>143</v>
      </c>
      <c r="B58" s="113" t="s">
        <v>144</v>
      </c>
      <c r="C58" s="48">
        <v>1048.4</v>
      </c>
      <c r="D58" s="48">
        <v>1048.4</v>
      </c>
      <c r="E58" s="88"/>
      <c r="L58" s="45"/>
      <c r="M58" s="45"/>
      <c r="N58" s="81"/>
    </row>
    <row r="59" spans="1:14" ht="50.25" customHeight="1">
      <c r="A59" s="18" t="s">
        <v>125</v>
      </c>
      <c r="B59" s="5" t="s">
        <v>74</v>
      </c>
      <c r="C59" s="48">
        <v>393800</v>
      </c>
      <c r="D59" s="48">
        <v>393800</v>
      </c>
      <c r="E59" s="98"/>
      <c r="L59" s="48">
        <v>12950</v>
      </c>
      <c r="M59" s="48">
        <v>12950</v>
      </c>
      <c r="N59" s="81"/>
    </row>
    <row r="60" spans="1:14" ht="34.5" customHeight="1" hidden="1">
      <c r="A60" s="18"/>
      <c r="B60" s="20"/>
      <c r="C60" s="42"/>
      <c r="D60" s="42"/>
      <c r="E60" s="90"/>
      <c r="L60" s="42"/>
      <c r="M60" s="42"/>
      <c r="N60" s="81"/>
    </row>
    <row r="61" spans="1:14" ht="47.25">
      <c r="A61" s="1" t="s">
        <v>126</v>
      </c>
      <c r="B61" s="20" t="s">
        <v>73</v>
      </c>
      <c r="C61" s="48">
        <v>12950</v>
      </c>
      <c r="D61" s="48">
        <v>12950</v>
      </c>
      <c r="E61" s="89"/>
      <c r="G61" s="76" t="s">
        <v>91</v>
      </c>
      <c r="L61" s="62">
        <v>390000</v>
      </c>
      <c r="M61" s="62">
        <v>390000</v>
      </c>
      <c r="N61" s="81"/>
    </row>
    <row r="62" spans="1:14" ht="51" customHeight="1" hidden="1">
      <c r="A62" s="24"/>
      <c r="B62" s="25"/>
      <c r="C62" s="48"/>
      <c r="D62" s="48"/>
      <c r="E62" s="98"/>
      <c r="L62" s="48"/>
      <c r="M62" s="48"/>
      <c r="N62" s="81"/>
    </row>
    <row r="63" spans="1:14" ht="22.5" customHeight="1">
      <c r="A63" s="3" t="s">
        <v>132</v>
      </c>
      <c r="B63" s="19" t="s">
        <v>66</v>
      </c>
      <c r="C63" s="45">
        <f>C64+C65+C66</f>
        <v>26985937.27</v>
      </c>
      <c r="D63" s="45">
        <f>D64+D65+D66</f>
        <v>26985937.27</v>
      </c>
      <c r="E63" s="88"/>
      <c r="G63" s="68">
        <v>1187000</v>
      </c>
      <c r="H63" t="s">
        <v>90</v>
      </c>
      <c r="L63" s="45">
        <f>L64+L65+L66</f>
        <v>10669510.020000001</v>
      </c>
      <c r="M63" s="45">
        <f>M64+M65+M66</f>
        <v>10239881.64</v>
      </c>
      <c r="N63" s="81"/>
    </row>
    <row r="64" spans="1:21" s="63" customFormat="1" ht="78.75" hidden="1">
      <c r="A64" s="24" t="s">
        <v>63</v>
      </c>
      <c r="B64" s="25" t="s">
        <v>65</v>
      </c>
      <c r="C64" s="64">
        <v>0</v>
      </c>
      <c r="D64" s="64">
        <v>0</v>
      </c>
      <c r="E64" s="98"/>
      <c r="F64" s="81"/>
      <c r="G64" s="72"/>
      <c r="L64" s="64">
        <v>0</v>
      </c>
      <c r="M64" s="64">
        <v>0</v>
      </c>
      <c r="N64" s="81"/>
      <c r="P64" s="72"/>
      <c r="Q64" s="72"/>
      <c r="R64" s="72"/>
      <c r="S64" s="72"/>
      <c r="T64" s="72"/>
      <c r="U64" s="72"/>
    </row>
    <row r="65" spans="1:21" s="63" customFormat="1" ht="78.75" hidden="1">
      <c r="A65" s="24" t="s">
        <v>64</v>
      </c>
      <c r="B65" s="5" t="s">
        <v>88</v>
      </c>
      <c r="C65" s="64">
        <v>0</v>
      </c>
      <c r="D65" s="64">
        <v>0</v>
      </c>
      <c r="E65" s="98"/>
      <c r="F65" s="81"/>
      <c r="G65" s="72"/>
      <c r="L65" s="64">
        <v>0</v>
      </c>
      <c r="M65" s="64">
        <v>0</v>
      </c>
      <c r="N65" s="81"/>
      <c r="P65" s="72"/>
      <c r="Q65" s="72"/>
      <c r="R65" s="72"/>
      <c r="S65" s="72"/>
      <c r="T65" s="72"/>
      <c r="U65" s="72"/>
    </row>
    <row r="66" spans="1:14" ht="32.25" customHeight="1">
      <c r="A66" s="1" t="s">
        <v>133</v>
      </c>
      <c r="B66" s="5" t="s">
        <v>75</v>
      </c>
      <c r="C66" s="42">
        <v>26985937.27</v>
      </c>
      <c r="D66" s="42">
        <v>26985937.27</v>
      </c>
      <c r="E66" s="90"/>
      <c r="G66" s="68">
        <v>16500</v>
      </c>
      <c r="H66" t="s">
        <v>92</v>
      </c>
      <c r="L66" s="42">
        <f>16500+1187000+1052541+800000+2457700+360884+166608+2440000+16800+10000+50000+191460+3153.92+17388+63635+45453.57+332380+50354.65+16800+48015.5+845500+16800+50908+16500+51128.38+362000</f>
        <v>10669510.020000001</v>
      </c>
      <c r="M66" s="42">
        <f>16500+1187000+1052541+800000+2457700+360884+166608+2440000+16800+10000+50000+191460+3153.92+17388+63635+45453.57+332380+50354.65+16800+48015.5+845500+16800+50908</f>
        <v>10239881.64</v>
      </c>
      <c r="N66" s="81"/>
    </row>
    <row r="67" spans="1:14" ht="17.25" customHeight="1">
      <c r="A67" s="3" t="s">
        <v>135</v>
      </c>
      <c r="B67" s="19" t="s">
        <v>134</v>
      </c>
      <c r="C67" s="45">
        <f>C68</f>
        <v>698075</v>
      </c>
      <c r="D67" s="45">
        <f>D68</f>
        <v>698075</v>
      </c>
      <c r="E67" s="88"/>
      <c r="L67" s="45">
        <f>L68</f>
        <v>0</v>
      </c>
      <c r="M67" s="45">
        <f>M68</f>
        <v>0</v>
      </c>
      <c r="N67" s="81"/>
    </row>
    <row r="68" spans="1:14" ht="32.25" customHeight="1">
      <c r="A68" s="24" t="s">
        <v>62</v>
      </c>
      <c r="B68" s="5" t="s">
        <v>136</v>
      </c>
      <c r="C68" s="42">
        <v>698075</v>
      </c>
      <c r="D68" s="42">
        <v>698075</v>
      </c>
      <c r="E68" s="90"/>
      <c r="L68" s="42">
        <v>0</v>
      </c>
      <c r="M68" s="42">
        <v>0</v>
      </c>
      <c r="N68" s="81"/>
    </row>
    <row r="69" spans="1:14" ht="45.75" customHeight="1">
      <c r="A69" s="3" t="s">
        <v>145</v>
      </c>
      <c r="B69" s="19" t="s">
        <v>146</v>
      </c>
      <c r="C69" s="114">
        <f>C83</f>
        <v>-96.95</v>
      </c>
      <c r="D69" s="114">
        <f>D83</f>
        <v>-96.95</v>
      </c>
      <c r="E69" s="90"/>
      <c r="L69" s="42"/>
      <c r="M69" s="42"/>
      <c r="N69" s="81"/>
    </row>
    <row r="70" spans="1:14" ht="47.25" hidden="1">
      <c r="A70" s="14" t="s">
        <v>6</v>
      </c>
      <c r="B70" s="15" t="s">
        <v>19</v>
      </c>
      <c r="C70" s="49">
        <f>C71+C77</f>
        <v>0</v>
      </c>
      <c r="D70" s="49">
        <f>D71+D77</f>
        <v>0</v>
      </c>
      <c r="E70" s="93"/>
      <c r="L70" s="49">
        <f>L71+L77</f>
        <v>0</v>
      </c>
      <c r="M70" s="49">
        <f>M71+M77</f>
        <v>0</v>
      </c>
      <c r="N70" s="81"/>
    </row>
    <row r="71" spans="1:14" ht="16.5" hidden="1">
      <c r="A71" s="10" t="s">
        <v>7</v>
      </c>
      <c r="B71" s="11" t="s">
        <v>9</v>
      </c>
      <c r="C71" s="50">
        <f>C72</f>
        <v>0</v>
      </c>
      <c r="D71" s="50">
        <f>D72</f>
        <v>0</v>
      </c>
      <c r="E71" s="93"/>
      <c r="L71" s="50">
        <f>L72</f>
        <v>0</v>
      </c>
      <c r="M71" s="50">
        <f>M72</f>
        <v>0</v>
      </c>
      <c r="N71" s="81"/>
    </row>
    <row r="72" spans="1:14" ht="17.25" hidden="1">
      <c r="A72" s="12" t="s">
        <v>8</v>
      </c>
      <c r="B72" s="13" t="s">
        <v>10</v>
      </c>
      <c r="C72" s="51">
        <f>C73</f>
        <v>0</v>
      </c>
      <c r="D72" s="51">
        <f>D73</f>
        <v>0</v>
      </c>
      <c r="E72" s="94"/>
      <c r="L72" s="51">
        <f>L73</f>
        <v>0</v>
      </c>
      <c r="M72" s="51">
        <f>M73</f>
        <v>0</v>
      </c>
      <c r="N72" s="81"/>
    </row>
    <row r="73" spans="1:14" ht="49.5" customHeight="1" hidden="1">
      <c r="A73" s="1" t="s">
        <v>15</v>
      </c>
      <c r="B73" s="5" t="s">
        <v>24</v>
      </c>
      <c r="C73" s="52"/>
      <c r="D73" s="52"/>
      <c r="E73" s="95"/>
      <c r="L73" s="52"/>
      <c r="M73" s="52"/>
      <c r="N73" s="81"/>
    </row>
    <row r="74" spans="1:14" ht="0.75" customHeight="1" hidden="1">
      <c r="A74" s="1" t="s">
        <v>26</v>
      </c>
      <c r="B74" s="5" t="s">
        <v>25</v>
      </c>
      <c r="C74" s="53"/>
      <c r="D74" s="53"/>
      <c r="E74" s="95"/>
      <c r="L74" s="53"/>
      <c r="M74" s="53"/>
      <c r="N74" s="81"/>
    </row>
    <row r="75" spans="1:14" ht="16.5" customHeight="1" hidden="1">
      <c r="A75" s="1" t="s">
        <v>27</v>
      </c>
      <c r="B75" s="5" t="s">
        <v>28</v>
      </c>
      <c r="C75" s="53"/>
      <c r="D75" s="53"/>
      <c r="E75" s="95"/>
      <c r="L75" s="53"/>
      <c r="M75" s="53"/>
      <c r="N75" s="81"/>
    </row>
    <row r="76" spans="1:14" ht="0.75" customHeight="1" hidden="1">
      <c r="A76" s="1" t="s">
        <v>29</v>
      </c>
      <c r="B76" s="5" t="s">
        <v>30</v>
      </c>
      <c r="C76" s="53"/>
      <c r="D76" s="53"/>
      <c r="E76" s="95"/>
      <c r="L76" s="53"/>
      <c r="M76" s="53"/>
      <c r="N76" s="81"/>
    </row>
    <row r="77" spans="1:14" ht="51" customHeight="1" hidden="1">
      <c r="A77" s="12" t="s">
        <v>35</v>
      </c>
      <c r="B77" s="13" t="s">
        <v>25</v>
      </c>
      <c r="C77" s="51">
        <f>C80+C78</f>
        <v>0</v>
      </c>
      <c r="D77" s="51">
        <f>D80+D78</f>
        <v>0</v>
      </c>
      <c r="E77" s="94"/>
      <c r="L77" s="51">
        <f>L80+L78</f>
        <v>0</v>
      </c>
      <c r="M77" s="51">
        <f>M80+M78</f>
        <v>0</v>
      </c>
      <c r="N77" s="81"/>
    </row>
    <row r="78" spans="1:21" s="28" customFormat="1" ht="17.25" customHeight="1" hidden="1">
      <c r="A78" s="26" t="s">
        <v>34</v>
      </c>
      <c r="B78" s="27" t="s">
        <v>41</v>
      </c>
      <c r="C78" s="54">
        <f>C79</f>
        <v>0</v>
      </c>
      <c r="D78" s="54">
        <f>D79</f>
        <v>0</v>
      </c>
      <c r="E78" s="96"/>
      <c r="F78" s="82"/>
      <c r="G78" s="73"/>
      <c r="L78" s="54">
        <f>L79</f>
        <v>0</v>
      </c>
      <c r="M78" s="54">
        <f>M79</f>
        <v>0</v>
      </c>
      <c r="N78" s="82"/>
      <c r="P78" s="73"/>
      <c r="Q78" s="73"/>
      <c r="R78" s="73"/>
      <c r="S78" s="73"/>
      <c r="T78" s="73"/>
      <c r="U78" s="73"/>
    </row>
    <row r="79" spans="1:14" ht="48" customHeight="1" hidden="1">
      <c r="A79" s="1" t="s">
        <v>33</v>
      </c>
      <c r="B79" s="30" t="s">
        <v>42</v>
      </c>
      <c r="C79" s="55">
        <v>0</v>
      </c>
      <c r="D79" s="55">
        <v>0</v>
      </c>
      <c r="E79" s="95"/>
      <c r="L79" s="55">
        <v>0</v>
      </c>
      <c r="M79" s="55">
        <v>0</v>
      </c>
      <c r="N79" s="81"/>
    </row>
    <row r="80" spans="1:14" ht="47.25" customHeight="1" hidden="1">
      <c r="A80" s="1" t="s">
        <v>45</v>
      </c>
      <c r="B80" s="30" t="s">
        <v>40</v>
      </c>
      <c r="C80" s="55">
        <v>0</v>
      </c>
      <c r="D80" s="55">
        <v>0</v>
      </c>
      <c r="E80" s="95"/>
      <c r="L80" s="55">
        <v>0</v>
      </c>
      <c r="M80" s="55">
        <v>0</v>
      </c>
      <c r="N80" s="81"/>
    </row>
    <row r="81" spans="1:21" s="31" customFormat="1" ht="51" customHeight="1" hidden="1">
      <c r="A81" s="29" t="s">
        <v>31</v>
      </c>
      <c r="B81" s="30" t="s">
        <v>32</v>
      </c>
      <c r="C81" s="56"/>
      <c r="D81" s="56"/>
      <c r="E81" s="97"/>
      <c r="F81" s="81"/>
      <c r="G81" s="74"/>
      <c r="L81" s="56"/>
      <c r="M81" s="56"/>
      <c r="N81" s="81"/>
      <c r="P81" s="74"/>
      <c r="Q81" s="74"/>
      <c r="R81" s="74"/>
      <c r="S81" s="74"/>
      <c r="T81" s="74"/>
      <c r="U81" s="74"/>
    </row>
    <row r="82" spans="1:21" s="31" customFormat="1" ht="16.5" hidden="1">
      <c r="A82" s="29"/>
      <c r="B82" s="30"/>
      <c r="C82" s="56"/>
      <c r="D82" s="56"/>
      <c r="E82" s="97"/>
      <c r="F82" s="81"/>
      <c r="G82" s="74"/>
      <c r="L82" s="56"/>
      <c r="M82" s="56"/>
      <c r="N82" s="81"/>
      <c r="P82" s="74"/>
      <c r="Q82" s="74"/>
      <c r="R82" s="74"/>
      <c r="S82" s="74"/>
      <c r="T82" s="74"/>
      <c r="U82" s="74"/>
    </row>
    <row r="83" spans="1:21" s="31" customFormat="1" ht="63">
      <c r="A83" s="1" t="s">
        <v>147</v>
      </c>
      <c r="B83" s="5" t="s">
        <v>148</v>
      </c>
      <c r="C83" s="42">
        <v>-96.95</v>
      </c>
      <c r="D83" s="42">
        <v>-96.95</v>
      </c>
      <c r="E83" s="97"/>
      <c r="F83" s="81"/>
      <c r="G83" s="74"/>
      <c r="L83" s="56"/>
      <c r="M83" s="56"/>
      <c r="N83" s="81"/>
      <c r="P83" s="74"/>
      <c r="Q83" s="74"/>
      <c r="R83" s="74"/>
      <c r="S83" s="74"/>
      <c r="T83" s="74"/>
      <c r="U83" s="74"/>
    </row>
    <row r="84" spans="1:21" s="31" customFormat="1" ht="31.5">
      <c r="A84" s="101">
        <v>660</v>
      </c>
      <c r="B84" s="102" t="s">
        <v>137</v>
      </c>
      <c r="C84" s="103">
        <f>C85</f>
        <v>20000</v>
      </c>
      <c r="D84" s="103">
        <f>D85</f>
        <v>20000</v>
      </c>
      <c r="E84" s="97"/>
      <c r="F84" s="81"/>
      <c r="G84" s="74"/>
      <c r="L84" s="56"/>
      <c r="M84" s="56"/>
      <c r="N84" s="81"/>
      <c r="P84" s="74"/>
      <c r="Q84" s="74"/>
      <c r="R84" s="74"/>
      <c r="S84" s="74"/>
      <c r="T84" s="74"/>
      <c r="U84" s="74"/>
    </row>
    <row r="85" spans="1:21" s="31" customFormat="1" ht="16.5">
      <c r="A85" s="3" t="s">
        <v>116</v>
      </c>
      <c r="B85" s="105" t="s">
        <v>118</v>
      </c>
      <c r="C85" s="112">
        <f>C86</f>
        <v>20000</v>
      </c>
      <c r="D85" s="112">
        <f>D86</f>
        <v>20000</v>
      </c>
      <c r="E85" s="97"/>
      <c r="F85" s="81"/>
      <c r="G85" s="74"/>
      <c r="L85" s="56"/>
      <c r="M85" s="56"/>
      <c r="N85" s="81"/>
      <c r="P85" s="74"/>
      <c r="Q85" s="74"/>
      <c r="R85" s="74"/>
      <c r="S85" s="74"/>
      <c r="T85" s="74"/>
      <c r="U85" s="74"/>
    </row>
    <row r="86" spans="1:21" s="31" customFormat="1" ht="84" customHeight="1">
      <c r="A86" s="1" t="s">
        <v>117</v>
      </c>
      <c r="B86" s="5" t="s">
        <v>119</v>
      </c>
      <c r="C86" s="42">
        <v>20000</v>
      </c>
      <c r="D86" s="42">
        <v>20000</v>
      </c>
      <c r="E86" s="97"/>
      <c r="F86" s="81"/>
      <c r="G86" s="74"/>
      <c r="L86" s="56"/>
      <c r="M86" s="56"/>
      <c r="N86" s="81"/>
      <c r="P86" s="74"/>
      <c r="Q86" s="74"/>
      <c r="R86" s="74"/>
      <c r="S86" s="74"/>
      <c r="T86" s="74"/>
      <c r="U86" s="74"/>
    </row>
    <row r="87" spans="1:17" ht="23.25">
      <c r="A87" s="16"/>
      <c r="B87" s="39" t="s">
        <v>43</v>
      </c>
      <c r="C87" s="57">
        <f>C23+C34+C14+C20+C84</f>
        <v>45571498.74</v>
      </c>
      <c r="D87" s="57">
        <f>D23+D34+D14+D20+D84</f>
        <v>45772049.91</v>
      </c>
      <c r="E87" s="100"/>
      <c r="F87" s="81">
        <f>33997002.02+362000</f>
        <v>34359002.02</v>
      </c>
      <c r="G87" s="68">
        <v>1052541</v>
      </c>
      <c r="H87" t="s">
        <v>93</v>
      </c>
      <c r="J87" s="68">
        <f>D87-F87</f>
        <v>11413047.889999993</v>
      </c>
      <c r="K87" s="68"/>
      <c r="L87" s="57" t="e">
        <f>L70+L49+#REF!</f>
        <v>#REF!</v>
      </c>
      <c r="M87" s="57" t="e">
        <f>M70+M49+#REF!</f>
        <v>#REF!</v>
      </c>
      <c r="N87" s="81">
        <v>33997002.02</v>
      </c>
      <c r="P87" s="68">
        <v>34359002.02</v>
      </c>
      <c r="Q87" s="68">
        <v>34612242.25</v>
      </c>
    </row>
    <row r="88" spans="7:17" ht="15">
      <c r="G88" s="68">
        <v>800000</v>
      </c>
      <c r="H88" t="s">
        <v>94</v>
      </c>
      <c r="P88" s="68">
        <f>C87-P87</f>
        <v>11212496.719999999</v>
      </c>
      <c r="Q88" s="68">
        <f>D87-Q87</f>
        <v>11159807.659999996</v>
      </c>
    </row>
    <row r="89" spans="1:8" ht="15">
      <c r="A89" s="8" t="s">
        <v>44</v>
      </c>
      <c r="F89" s="81">
        <f>D87-F87</f>
        <v>11413047.889999993</v>
      </c>
      <c r="G89" s="68">
        <v>2457700</v>
      </c>
      <c r="H89" t="s">
        <v>95</v>
      </c>
    </row>
    <row r="90" ht="15.75">
      <c r="B90" s="110"/>
    </row>
    <row r="91" ht="15">
      <c r="G91" s="75">
        <f>SUM(G63:G89)</f>
        <v>5513741</v>
      </c>
    </row>
    <row r="93" ht="15">
      <c r="G93" s="68">
        <f>D66-G91</f>
        <v>21472196.27</v>
      </c>
    </row>
  </sheetData>
  <sheetProtection/>
  <mergeCells count="2">
    <mergeCell ref="A10:D10"/>
    <mergeCell ref="A11:D11"/>
  </mergeCells>
  <printOptions horizontalCentered="1"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2018-04-05T04:42:52Z</cp:lastPrinted>
  <dcterms:created xsi:type="dcterms:W3CDTF">2006-11-09T04:03:36Z</dcterms:created>
  <dcterms:modified xsi:type="dcterms:W3CDTF">2019-03-06T07:04:21Z</dcterms:modified>
  <cp:category/>
  <cp:version/>
  <cp:contentType/>
  <cp:contentStatus/>
</cp:coreProperties>
</file>